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Смета 2018" sheetId="4" r:id="rId1"/>
  </sheets>
  <definedNames>
    <definedName name="_xlnm.Print_Area" localSheetId="0">'Смета 2018'!$A$1:$F$83</definedName>
  </definedNames>
  <calcPr calcId="145621"/>
</workbook>
</file>

<file path=xl/calcChain.xml><?xml version="1.0" encoding="utf-8"?>
<calcChain xmlns="http://schemas.openxmlformats.org/spreadsheetml/2006/main">
  <c r="E7" i="4" l="1"/>
  <c r="F7" i="4"/>
  <c r="A8" i="4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E8" i="4"/>
  <c r="F8" i="4"/>
  <c r="E9" i="4"/>
  <c r="F9" i="4"/>
  <c r="E10" i="4"/>
  <c r="F10" i="4"/>
  <c r="D11" i="4"/>
  <c r="F11" i="4"/>
  <c r="E12" i="4"/>
  <c r="F12" i="4"/>
  <c r="E13" i="4"/>
  <c r="F13" i="4"/>
  <c r="E14" i="4"/>
  <c r="F14" i="4"/>
  <c r="E15" i="4"/>
  <c r="F15" i="4"/>
  <c r="E16" i="4"/>
  <c r="F16" i="4"/>
  <c r="E17" i="4"/>
  <c r="F17" i="4"/>
  <c r="D18" i="4"/>
  <c r="E18" i="4" s="1"/>
  <c r="F18" i="4"/>
  <c r="E19" i="4"/>
  <c r="F19" i="4"/>
  <c r="D20" i="4"/>
  <c r="F20" i="4"/>
  <c r="E21" i="4"/>
  <c r="D21" i="4" s="1"/>
  <c r="F21" i="4" s="1"/>
  <c r="F28" i="4" s="1"/>
  <c r="E22" i="4"/>
  <c r="F22" i="4"/>
  <c r="E23" i="4"/>
  <c r="F23" i="4"/>
  <c r="E24" i="4"/>
  <c r="F24" i="4"/>
  <c r="E25" i="4"/>
  <c r="F25" i="4"/>
  <c r="D26" i="4"/>
  <c r="E26" i="4"/>
  <c r="F26" i="4"/>
  <c r="E27" i="4"/>
  <c r="F27" i="4"/>
  <c r="C31" i="4"/>
  <c r="D31" i="4"/>
  <c r="F31" i="4" s="1"/>
  <c r="A32" i="4"/>
  <c r="C32" i="4"/>
  <c r="E32" i="4"/>
  <c r="F32" i="4"/>
  <c r="A33" i="4"/>
  <c r="C33" i="4"/>
  <c r="E33" i="4"/>
  <c r="F33" i="4"/>
  <c r="A34" i="4"/>
  <c r="C34" i="4"/>
  <c r="D34" i="4"/>
  <c r="F34" i="4" s="1"/>
  <c r="A35" i="4"/>
  <c r="C35" i="4"/>
  <c r="D35" i="4"/>
  <c r="F35" i="4" s="1"/>
  <c r="A36" i="4"/>
  <c r="C36" i="4"/>
  <c r="D36" i="4"/>
  <c r="F36" i="4" s="1"/>
  <c r="A37" i="4"/>
  <c r="C37" i="4"/>
  <c r="D37" i="4"/>
  <c r="E37" i="4"/>
  <c r="F37" i="4"/>
  <c r="C42" i="4"/>
  <c r="C48" i="4" s="1"/>
  <c r="E42" i="4"/>
  <c r="D42" i="4" s="1"/>
  <c r="F42" i="4" s="1"/>
  <c r="E48" i="4"/>
  <c r="A49" i="4"/>
  <c r="E49" i="4"/>
  <c r="A50" i="4"/>
  <c r="E50" i="4"/>
  <c r="A51" i="4"/>
  <c r="E51" i="4"/>
  <c r="A52" i="4"/>
  <c r="E52" i="4"/>
  <c r="A53" i="4"/>
  <c r="E53" i="4"/>
  <c r="A54" i="4"/>
  <c r="E54" i="4"/>
  <c r="A55" i="4"/>
  <c r="E55" i="4"/>
  <c r="A56" i="4"/>
  <c r="E56" i="4"/>
  <c r="A57" i="4"/>
  <c r="E57" i="4"/>
  <c r="A58" i="4"/>
  <c r="E58" i="4"/>
  <c r="A59" i="4"/>
  <c r="E59" i="4"/>
  <c r="A60" i="4"/>
  <c r="E60" i="4"/>
  <c r="A61" i="4"/>
  <c r="E61" i="4"/>
  <c r="D62" i="4"/>
  <c r="E62" i="4"/>
  <c r="E67" i="4"/>
  <c r="A68" i="4"/>
  <c r="E68" i="4"/>
  <c r="A69" i="4"/>
  <c r="E69" i="4"/>
  <c r="A70" i="4"/>
  <c r="D70" i="4"/>
  <c r="E70" i="4"/>
  <c r="A71" i="4"/>
  <c r="C71" i="4"/>
  <c r="D71" i="4"/>
  <c r="F71" i="4" s="1"/>
  <c r="A72" i="4"/>
  <c r="C72" i="4"/>
  <c r="D72" i="4"/>
  <c r="F72" i="4" s="1"/>
  <c r="E73" i="4"/>
  <c r="F48" i="4" l="1"/>
  <c r="C49" i="4"/>
  <c r="F44" i="4"/>
  <c r="F38" i="4"/>
  <c r="F49" i="4" l="1"/>
  <c r="C50" i="4"/>
  <c r="F50" i="4" l="1"/>
  <c r="C51" i="4"/>
  <c r="F51" i="4" l="1"/>
  <c r="C52" i="4"/>
  <c r="F52" i="4" l="1"/>
  <c r="C53" i="4"/>
  <c r="F53" i="4" l="1"/>
  <c r="C54" i="4"/>
  <c r="F54" i="4" l="1"/>
  <c r="C55" i="4"/>
  <c r="F55" i="4" l="1"/>
  <c r="C56" i="4"/>
  <c r="F56" i="4" s="1"/>
  <c r="C57" i="4"/>
  <c r="F57" i="4" l="1"/>
  <c r="C58" i="4"/>
  <c r="F58" i="4" l="1"/>
  <c r="C59" i="4"/>
  <c r="F59" i="4" l="1"/>
  <c r="C60" i="4"/>
  <c r="C62" i="4"/>
  <c r="C67" i="4" s="1"/>
  <c r="F60" i="4" l="1"/>
  <c r="C61" i="4"/>
  <c r="F61" i="4" s="1"/>
  <c r="F62" i="4" s="1"/>
  <c r="F67" i="4"/>
  <c r="C68" i="4"/>
  <c r="F68" i="4" l="1"/>
  <c r="C69" i="4"/>
  <c r="F69" i="4" l="1"/>
  <c r="C70" i="4"/>
  <c r="F70" i="4" s="1"/>
  <c r="F73" i="4" l="1"/>
</calcChain>
</file>

<file path=xl/sharedStrings.xml><?xml version="1.0" encoding="utf-8"?>
<sst xmlns="http://schemas.openxmlformats.org/spreadsheetml/2006/main" count="109" uniqueCount="88">
  <si>
    <t xml:space="preserve">тариф в соответствии с договором с обслуживающей организацией </t>
  </si>
  <si>
    <t>Уборка и вывоз снега в зимний период времени</t>
  </si>
  <si>
    <t>по приборам учета</t>
  </si>
  <si>
    <t>Электроэнергия</t>
  </si>
  <si>
    <t>по приборам учёта</t>
  </si>
  <si>
    <t>Отопление</t>
  </si>
  <si>
    <t>по приборам учета ХВС + ГВС</t>
  </si>
  <si>
    <t xml:space="preserve">Водоотведение </t>
  </si>
  <si>
    <t>по приборам учета ГВС</t>
  </si>
  <si>
    <t>Горячее водоснабжение (ГВС)</t>
  </si>
  <si>
    <t>по приборам учета ХВС</t>
  </si>
  <si>
    <t>Холодное водоснабжение (ХВС)</t>
  </si>
  <si>
    <t>Коллективная телевизионная антенна</t>
  </si>
  <si>
    <t>Обслуживание домофона</t>
  </si>
  <si>
    <t>В тариф не входят следующие услуги:</t>
  </si>
  <si>
    <t>Итого</t>
  </si>
  <si>
    <t>Ремонт фасадов (межпанельных швов)</t>
  </si>
  <si>
    <t>Детский игровой комплекс (в т.ч. доставка, установка) д.92а</t>
  </si>
  <si>
    <t xml:space="preserve">Озеленение </t>
  </si>
  <si>
    <t>Благоустройство территории (ремонт провалов  пешеходных дорожек, колодцев, дорожного покрытия, отмосток)</t>
  </si>
  <si>
    <t xml:space="preserve">Незапланированные расходы на текущий ремонт и удорожание </t>
  </si>
  <si>
    <t xml:space="preserve">Незапланированные расходы и удорожание на содержание общего имущества </t>
  </si>
  <si>
    <r>
      <rPr>
        <b/>
        <sz val="16"/>
        <rFont val="Arial"/>
        <family val="2"/>
        <charset val="204"/>
      </rPr>
      <t>Ставка руб/м</t>
    </r>
    <r>
      <rPr>
        <vertAlign val="superscript"/>
        <sz val="11"/>
        <color theme="1"/>
        <rFont val="Calibri"/>
        <family val="2"/>
        <charset val="204"/>
      </rPr>
      <t>2</t>
    </r>
    <r>
      <rPr>
        <sz val="11"/>
        <color theme="1"/>
        <rFont val="Calibri"/>
        <family val="2"/>
        <charset val="204"/>
      </rPr>
      <t>/месяц</t>
    </r>
  </si>
  <si>
    <t>Годовая плата, руб.</t>
  </si>
  <si>
    <t>Месячная плата, руб.</t>
  </si>
  <si>
    <r>
      <rPr>
        <b/>
        <sz val="16"/>
        <rFont val="Arial"/>
        <family val="2"/>
        <charset val="204"/>
      </rPr>
      <t>Площадь, м</t>
    </r>
    <r>
      <rPr>
        <vertAlign val="superscript"/>
        <sz val="11"/>
        <color theme="1"/>
        <rFont val="Calibri"/>
        <family val="2"/>
        <charset val="204"/>
      </rPr>
      <t>2</t>
    </r>
    <r>
      <rPr>
        <sz val="11"/>
        <color theme="1"/>
        <rFont val="Calibri"/>
        <family val="2"/>
        <charset val="204"/>
      </rPr>
      <t xml:space="preserve"> </t>
    </r>
  </si>
  <si>
    <t>Наименование</t>
  </si>
  <si>
    <t>№</t>
  </si>
  <si>
    <t xml:space="preserve">Статьи расходов финансируемых за счет доходов ТСЖ "Лидер" </t>
  </si>
  <si>
    <t>IV.</t>
  </si>
  <si>
    <t>Итого:</t>
  </si>
  <si>
    <t>Доходы от размещения вывесок Клиник -А</t>
  </si>
  <si>
    <t>Доходы от размещения киоска Костромин</t>
  </si>
  <si>
    <t>Доходы от размещения вывесок  ООО "Техмедсервис"</t>
  </si>
  <si>
    <t>Доходы от размещения вывесок  ООО "Западное"</t>
  </si>
  <si>
    <t>Доходы от размещения рекламной конструкции  ООО "Хабинвест"</t>
  </si>
  <si>
    <t>Доходы от размещения кафе "Мириам" ИП Хайткозиев</t>
  </si>
  <si>
    <t>Доходы от размещения киоска "Продукты" ИП Хайткозиев</t>
  </si>
  <si>
    <t>Доходы от размещения оборудование Ростелеком</t>
  </si>
  <si>
    <t>Доходы от размещения киоска-автомата ООО "Торговый дом "Чистая вода"</t>
  </si>
  <si>
    <t>Доходы от размещения киоска ИП Пуртиев</t>
  </si>
  <si>
    <t>Доходы от размещения киоска "Фрукты-овощи" ИП Багирова</t>
  </si>
  <si>
    <t>Размещение оборудования ЗАО "Транстелеком-ДВ"</t>
  </si>
  <si>
    <t>Размещение рекламы в лифтах Агентство "Формат-ДВ"</t>
  </si>
  <si>
    <t>Оказание услуг по размещению оборудования (ЗАО "Рэдком-интернет")</t>
  </si>
  <si>
    <t>Доход в год, руб.</t>
  </si>
  <si>
    <t>Доход в месяц, руб.</t>
  </si>
  <si>
    <t>III. Доходы Товарищества собственников жилья "Лидер" на 2018 год (с 01 января по 31 декабря 2018 г.)</t>
  </si>
  <si>
    <t>Итого тариф на содержание и текущий ремонт на 2018 год, с учетом экономии и доходов за 2017 год</t>
  </si>
  <si>
    <t xml:space="preserve">Экономия по смете 2017 и дополнительный доход </t>
  </si>
  <si>
    <t>Экономия и доходы за 2017</t>
  </si>
  <si>
    <t>II.</t>
  </si>
  <si>
    <t>Итого по разделу:</t>
  </si>
  <si>
    <t>Детская площадка из резиннового покрытия д. 92А (в соответствии с ранее принятыми решениями общего собрания)</t>
  </si>
  <si>
    <t>Установка и ремонт: металлических ограждений, детских площадок, спортивных сооружений находящихся на территории ТСЖ</t>
  </si>
  <si>
    <t>Расширение проезжей части (парковочный карман между домами 94, 92 "А", 94 "А")      (в соответствии с ранее принятыми решениями общего собрания)</t>
  </si>
  <si>
    <t>Обслуживание видеонаблюдения (ноябрь, декабрь) после окончания гарантии</t>
  </si>
  <si>
    <t>Электроснабжение (установка, замена и восстановление работоспособности электроснабжения здания)</t>
  </si>
  <si>
    <t>Обслуживание и ремонт инженерно-технических систем (замена и восстановление работоспособности отдельных этементов внутренних систем ИТП, водопроводов и канализации, горячего водоснабжения)</t>
  </si>
  <si>
    <t>Ремонт кровли (в том числе ремонт примыканий водосточных труб к кровле)</t>
  </si>
  <si>
    <r>
      <rPr>
        <b/>
        <sz val="16"/>
        <rFont val="Arial"/>
        <family val="2"/>
        <charset val="204"/>
      </rPr>
      <t>Площадь,   м</t>
    </r>
    <r>
      <rPr>
        <vertAlign val="superscript"/>
        <sz val="11"/>
        <color theme="1"/>
        <rFont val="Calibri"/>
        <family val="2"/>
        <charset val="204"/>
      </rPr>
      <t>2</t>
    </r>
    <r>
      <rPr>
        <sz val="11"/>
        <color theme="1"/>
        <rFont val="Calibri"/>
        <family val="2"/>
        <charset val="204"/>
      </rPr>
      <t xml:space="preserve"> </t>
    </r>
  </si>
  <si>
    <t>Текущий ремонт и обслуживание инженерных систем ТСЖ</t>
  </si>
  <si>
    <t>№ п/п</t>
  </si>
  <si>
    <t>Вывоз бытового мусора</t>
  </si>
  <si>
    <t xml:space="preserve">Обслуживание и ремонт оргтехники, програмное обеспечение (обслуживание системы "Консультант+", тех.поддержка 1С, обслуживание сайта) </t>
  </si>
  <si>
    <t>Канцтовары, почтовые услуги, услуги нотариуса, госпошлина</t>
  </si>
  <si>
    <t>Приобретение материальных ценностей, хозяйственные расходы</t>
  </si>
  <si>
    <t>Приобретение оборудования, инструментов</t>
  </si>
  <si>
    <t>Вознаграждение председателя, в т.ч.НДФЛ</t>
  </si>
  <si>
    <t>Налоги (ОПС, НС и ПЗ, УСНО)</t>
  </si>
  <si>
    <t>Фонд оплаты труда (з/п+ндфл)</t>
  </si>
  <si>
    <t>Содержание административного павильона (эл/энергия, ГВС, ХВС, отопление, телефон, сигнализация)</t>
  </si>
  <si>
    <t>Услуги банка (комиссия за прием коммунальных платежей и ведение счета)</t>
  </si>
  <si>
    <t>Страхование и освидетельствование лифтов</t>
  </si>
  <si>
    <t xml:space="preserve">ТО и ремонт лифтов </t>
  </si>
  <si>
    <t xml:space="preserve">Обслуживание внутридомовых систем вентиляции </t>
  </si>
  <si>
    <t xml:space="preserve">Дератизация и дезинфекция </t>
  </si>
  <si>
    <t xml:space="preserve">Услуги АСКУЭ (обслуживание электросчетчиков, сбор показаний в электронном виде) </t>
  </si>
  <si>
    <t>Уборка дворовых територий и подъездов (дворники, уборщицы в том числе НДФЛ), за исключением уборки снега с внутридворовых дорог специализованной техникой</t>
  </si>
  <si>
    <t>Регистрация граждан (МУП «РКЦ»)</t>
  </si>
  <si>
    <t xml:space="preserve">Обслуживание пожарной сигнализации </t>
  </si>
  <si>
    <t xml:space="preserve">Вывоз крупногабаритного мусора </t>
  </si>
  <si>
    <t xml:space="preserve">Аварийная служба (по договору) </t>
  </si>
  <si>
    <t>Обслуживание тепловых пунктов</t>
  </si>
  <si>
    <r>
      <t>Ставка руб/м</t>
    </r>
    <r>
      <rPr>
        <b/>
        <vertAlign val="superscript"/>
        <sz val="16"/>
        <color theme="1"/>
        <rFont val="Calibri"/>
        <family val="2"/>
        <charset val="204"/>
      </rPr>
      <t>2</t>
    </r>
    <r>
      <rPr>
        <b/>
        <sz val="16"/>
        <color theme="1"/>
        <rFont val="Calibri"/>
        <family val="2"/>
        <charset val="204"/>
      </rPr>
      <t>/месяц</t>
    </r>
  </si>
  <si>
    <t>I. Содержание и текущий ремонт общего имущества.</t>
  </si>
  <si>
    <t>на 2018 год (с 1  января по  31  декабря 2018 г.)</t>
  </si>
  <si>
    <t xml:space="preserve">Смета доходов и расходов Товарищества собственников жилья "Лидер"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</si>
</sst>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 * #,##0.00_ ;_ * \-#,##0.00_ ;_ * &quot;-&quot;??_ ;_ @_ 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22"/>
      <name val="Arial"/>
      <family val="2"/>
      <charset val="204"/>
    </font>
    <font>
      <b/>
      <sz val="14"/>
      <name val="Arial"/>
      <family val="2"/>
      <charset val="204"/>
    </font>
    <font>
      <b/>
      <sz val="16"/>
      <name val="Arial"/>
      <family val="2"/>
      <charset val="204"/>
    </font>
    <font>
      <sz val="10"/>
      <name val="Arial Cyr"/>
      <charset val="204"/>
    </font>
    <font>
      <vertAlign val="superscript"/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sz val="14"/>
      <name val="Arial"/>
      <family val="2"/>
      <charset val="204"/>
    </font>
    <font>
      <b/>
      <sz val="16"/>
      <color rgb="FFFF0000"/>
      <name val="Arial"/>
      <family val="2"/>
      <charset val="204"/>
    </font>
    <font>
      <b/>
      <vertAlign val="superscript"/>
      <sz val="16"/>
      <color theme="1"/>
      <name val="Calibri"/>
      <family val="2"/>
      <charset val="204"/>
    </font>
    <font>
      <b/>
      <sz val="16"/>
      <color theme="1"/>
      <name val="Calibri"/>
      <family val="2"/>
      <charset val="204"/>
    </font>
    <font>
      <b/>
      <sz val="2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2" fillId="0" borderId="0"/>
    <xf numFmtId="164" fontId="1" fillId="0" borderId="0" applyFont="0" applyFill="0" applyBorder="0" applyAlignment="0" applyProtection="0">
      <alignment vertical="center"/>
    </xf>
  </cellStyleXfs>
  <cellXfs count="88">
    <xf numFmtId="0" fontId="0" fillId="0" borderId="0" xfId="0"/>
    <xf numFmtId="0" fontId="3" fillId="0" borderId="0" xfId="1" applyFont="1" applyFill="1" applyAlignment="1">
      <alignment vertical="center"/>
    </xf>
    <xf numFmtId="0" fontId="4" fillId="0" borderId="0" xfId="1" applyFont="1" applyFill="1" applyBorder="1" applyAlignment="1">
      <alignment vertical="center" wrapText="1"/>
    </xf>
    <xf numFmtId="4" fontId="3" fillId="0" borderId="0" xfId="1" applyNumberFormat="1" applyFont="1" applyFill="1" applyBorder="1" applyAlignment="1">
      <alignment vertical="center"/>
    </xf>
    <xf numFmtId="4" fontId="5" fillId="0" borderId="0" xfId="1" applyNumberFormat="1" applyFont="1" applyFill="1" applyBorder="1" applyAlignment="1">
      <alignment vertical="center"/>
    </xf>
    <xf numFmtId="0" fontId="3" fillId="0" borderId="0" xfId="1" applyFont="1" applyFill="1" applyAlignment="1">
      <alignment horizontal="center" vertical="center"/>
    </xf>
    <xf numFmtId="4" fontId="3" fillId="0" borderId="0" xfId="1" applyNumberFormat="1" applyFont="1" applyFill="1" applyAlignment="1">
      <alignment horizontal="center" vertical="center"/>
    </xf>
    <xf numFmtId="4" fontId="3" fillId="2" borderId="0" xfId="1" applyNumberFormat="1" applyFont="1" applyFill="1" applyAlignment="1">
      <alignment horizontal="center" vertical="center"/>
    </xf>
    <xf numFmtId="4" fontId="6" fillId="2" borderId="0" xfId="1" applyNumberFormat="1" applyFont="1" applyFill="1" applyAlignment="1">
      <alignment horizontal="center" vertical="center"/>
    </xf>
    <xf numFmtId="0" fontId="5" fillId="0" borderId="0" xfId="1" applyFont="1" applyFill="1" applyAlignment="1">
      <alignment horizontal="center" vertical="center"/>
    </xf>
    <xf numFmtId="4" fontId="5" fillId="0" borderId="0" xfId="1" applyNumberFormat="1" applyFont="1" applyFill="1" applyAlignment="1">
      <alignment horizontal="center" vertical="center"/>
    </xf>
    <xf numFmtId="4" fontId="5" fillId="2" borderId="0" xfId="1" applyNumberFormat="1" applyFont="1" applyFill="1" applyAlignment="1">
      <alignment horizontal="center" vertical="center"/>
    </xf>
    <xf numFmtId="0" fontId="5" fillId="0" borderId="0" xfId="1" applyFont="1" applyFill="1" applyAlignment="1">
      <alignment vertical="center"/>
    </xf>
    <xf numFmtId="0" fontId="5" fillId="0" borderId="1" xfId="1" applyFont="1" applyFill="1" applyBorder="1" applyAlignment="1">
      <alignment vertical="center" wrapText="1"/>
    </xf>
    <xf numFmtId="0" fontId="5" fillId="0" borderId="1" xfId="1" applyFont="1" applyFill="1" applyBorder="1" applyAlignment="1">
      <alignment vertical="center"/>
    </xf>
    <xf numFmtId="4" fontId="4" fillId="0" borderId="0" xfId="1" applyNumberFormat="1" applyFont="1" applyFill="1" applyBorder="1" applyAlignment="1">
      <alignment vertical="center" wrapText="1"/>
    </xf>
    <xf numFmtId="2" fontId="5" fillId="0" borderId="0" xfId="1" applyNumberFormat="1" applyFont="1" applyFill="1" applyAlignment="1">
      <alignment horizontal="center" vertical="center"/>
    </xf>
    <xf numFmtId="4" fontId="5" fillId="0" borderId="3" xfId="1" applyNumberFormat="1" applyFont="1" applyFill="1" applyBorder="1" applyAlignment="1">
      <alignment horizontal="center" vertical="center"/>
    </xf>
    <xf numFmtId="4" fontId="5" fillId="0" borderId="4" xfId="1" applyNumberFormat="1" applyFont="1" applyFill="1" applyBorder="1" applyAlignment="1">
      <alignment horizontal="center" vertical="center"/>
    </xf>
    <xf numFmtId="2" fontId="5" fillId="0" borderId="7" xfId="1" applyNumberFormat="1" applyFont="1" applyFill="1" applyBorder="1" applyAlignment="1">
      <alignment horizontal="center" vertical="center"/>
    </xf>
    <xf numFmtId="4" fontId="5" fillId="0" borderId="8" xfId="1" applyNumberFormat="1" applyFont="1" applyFill="1" applyBorder="1" applyAlignment="1">
      <alignment horizontal="center" vertical="center"/>
    </xf>
    <xf numFmtId="4" fontId="5" fillId="2" borderId="9" xfId="1" applyNumberFormat="1" applyFont="1" applyFill="1" applyBorder="1" applyAlignment="1">
      <alignment horizontal="center" vertical="center"/>
    </xf>
    <xf numFmtId="4" fontId="5" fillId="0" borderId="1" xfId="1" applyNumberFormat="1" applyFont="1" applyFill="1" applyBorder="1" applyAlignment="1">
      <alignment horizontal="center" vertical="center" wrapText="1"/>
    </xf>
    <xf numFmtId="0" fontId="5" fillId="0" borderId="8" xfId="1" applyFont="1" applyFill="1" applyBorder="1" applyAlignment="1">
      <alignment vertical="center" wrapText="1"/>
    </xf>
    <xf numFmtId="0" fontId="5" fillId="2" borderId="1" xfId="1" applyNumberFormat="1" applyFont="1" applyFill="1" applyBorder="1" applyAlignment="1">
      <alignment horizontal="center" vertical="center"/>
    </xf>
    <xf numFmtId="2" fontId="5" fillId="0" borderId="1" xfId="1" applyNumberFormat="1" applyFont="1" applyFill="1" applyBorder="1" applyAlignment="1">
      <alignment horizontal="center" vertical="center"/>
    </xf>
    <xf numFmtId="0" fontId="3" fillId="2" borderId="0" xfId="1" applyFont="1" applyFill="1" applyAlignment="1">
      <alignment vertical="center"/>
    </xf>
    <xf numFmtId="0" fontId="4" fillId="2" borderId="0" xfId="1" applyFont="1" applyFill="1" applyBorder="1" applyAlignment="1">
      <alignment vertical="center" wrapText="1"/>
    </xf>
    <xf numFmtId="4" fontId="5" fillId="2" borderId="0" xfId="1" applyNumberFormat="1" applyFont="1" applyFill="1" applyBorder="1" applyAlignment="1">
      <alignment vertical="center"/>
    </xf>
    <xf numFmtId="2" fontId="5" fillId="2" borderId="1" xfId="1" applyNumberFormat="1" applyFont="1" applyFill="1" applyBorder="1" applyAlignment="1">
      <alignment horizontal="center" vertical="center"/>
    </xf>
    <xf numFmtId="4" fontId="5" fillId="2" borderId="8" xfId="1" applyNumberFormat="1" applyFont="1" applyFill="1" applyBorder="1" applyAlignment="1">
      <alignment horizontal="center" vertical="center"/>
    </xf>
    <xf numFmtId="4" fontId="5" fillId="2" borderId="1" xfId="1" applyNumberFormat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vertical="center" wrapText="1"/>
    </xf>
    <xf numFmtId="4" fontId="5" fillId="2" borderId="1" xfId="1" applyNumberFormat="1" applyFont="1" applyFill="1" applyBorder="1" applyAlignment="1">
      <alignment horizontal="center" vertical="center"/>
    </xf>
    <xf numFmtId="0" fontId="5" fillId="0" borderId="1" xfId="1" applyNumberFormat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 wrapText="1"/>
    </xf>
    <xf numFmtId="4" fontId="5" fillId="0" borderId="8" xfId="1" applyNumberFormat="1" applyFont="1" applyFill="1" applyBorder="1" applyAlignment="1">
      <alignment horizontal="center" vertical="center" wrapText="1"/>
    </xf>
    <xf numFmtId="4" fontId="5" fillId="2" borderId="9" xfId="1" applyNumberFormat="1" applyFont="1" applyFill="1" applyBorder="1" applyAlignment="1">
      <alignment horizontal="center" vertical="center" wrapText="1"/>
    </xf>
    <xf numFmtId="4" fontId="5" fillId="0" borderId="1" xfId="1" applyNumberFormat="1" applyFont="1" applyFill="1" applyBorder="1" applyAlignment="1">
      <alignment vertical="center" wrapText="1"/>
    </xf>
    <xf numFmtId="0" fontId="5" fillId="0" borderId="1" xfId="1" applyFont="1" applyFill="1" applyBorder="1" applyAlignment="1">
      <alignment horizontal="center" vertical="center"/>
    </xf>
    <xf numFmtId="0" fontId="5" fillId="2" borderId="0" xfId="1" applyFont="1" applyFill="1" applyAlignment="1">
      <alignment vertical="center"/>
    </xf>
    <xf numFmtId="4" fontId="5" fillId="0" borderId="0" xfId="1" applyNumberFormat="1" applyFont="1" applyFill="1" applyAlignment="1">
      <alignment horizontal="center" vertical="center" wrapText="1"/>
    </xf>
    <xf numFmtId="4" fontId="5" fillId="2" borderId="10" xfId="1" applyNumberFormat="1" applyFont="1" applyFill="1" applyBorder="1" applyAlignment="1">
      <alignment horizontal="center" vertical="center"/>
    </xf>
    <xf numFmtId="4" fontId="5" fillId="0" borderId="11" xfId="1" applyNumberFormat="1" applyFont="1" applyFill="1" applyBorder="1" applyAlignment="1">
      <alignment horizontal="center" vertical="center" wrapText="1"/>
    </xf>
    <xf numFmtId="4" fontId="5" fillId="0" borderId="1" xfId="1" applyNumberFormat="1" applyFont="1" applyFill="1" applyBorder="1" applyAlignment="1">
      <alignment horizontal="center" vertical="center"/>
    </xf>
    <xf numFmtId="4" fontId="5" fillId="0" borderId="7" xfId="1" applyNumberFormat="1" applyFont="1" applyFill="1" applyBorder="1" applyAlignment="1">
      <alignment horizontal="center" vertical="center"/>
    </xf>
    <xf numFmtId="4" fontId="5" fillId="2" borderId="7" xfId="1" applyNumberFormat="1" applyFont="1" applyFill="1" applyBorder="1" applyAlignment="1">
      <alignment horizontal="center" vertical="center" wrapText="1"/>
    </xf>
    <xf numFmtId="0" fontId="5" fillId="0" borderId="7" xfId="1" applyFont="1" applyFill="1" applyBorder="1" applyAlignment="1">
      <alignment horizontal="left" vertical="center" wrapText="1"/>
    </xf>
    <xf numFmtId="0" fontId="5" fillId="0" borderId="1" xfId="1" applyFont="1" applyFill="1" applyBorder="1" applyAlignment="1">
      <alignment horizontal="left" vertical="center" wrapText="1"/>
    </xf>
    <xf numFmtId="0" fontId="5" fillId="0" borderId="0" xfId="1" applyFont="1" applyFill="1" applyAlignment="1">
      <alignment horizontal="left" vertical="center"/>
    </xf>
    <xf numFmtId="0" fontId="5" fillId="2" borderId="0" xfId="1" applyFont="1" applyFill="1" applyAlignment="1">
      <alignment horizontal="left" vertical="center"/>
    </xf>
    <xf numFmtId="2" fontId="4" fillId="0" borderId="0" xfId="1" applyNumberFormat="1" applyFont="1" applyFill="1" applyBorder="1" applyAlignment="1">
      <alignment vertical="center" wrapText="1"/>
    </xf>
    <xf numFmtId="2" fontId="5" fillId="0" borderId="3" xfId="1" applyNumberFormat="1" applyFont="1" applyFill="1" applyBorder="1" applyAlignment="1">
      <alignment horizontal="center" vertical="center"/>
    </xf>
    <xf numFmtId="4" fontId="5" fillId="0" borderId="0" xfId="1" applyNumberFormat="1" applyFont="1" applyFill="1" applyBorder="1" applyAlignment="1">
      <alignment horizontal="center" vertical="center"/>
    </xf>
    <xf numFmtId="4" fontId="5" fillId="0" borderId="0" xfId="1" applyNumberFormat="1" applyFont="1" applyFill="1" applyBorder="1" applyAlignment="1">
      <alignment horizontal="center" vertical="center" wrapText="1"/>
    </xf>
    <xf numFmtId="4" fontId="5" fillId="2" borderId="0" xfId="1" applyNumberFormat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left" vertical="center" wrapText="1"/>
    </xf>
    <xf numFmtId="0" fontId="5" fillId="0" borderId="0" xfId="1" applyFont="1" applyFill="1" applyBorder="1" applyAlignment="1">
      <alignment horizontal="center" vertical="center"/>
    </xf>
    <xf numFmtId="4" fontId="5" fillId="0" borderId="12" xfId="1" applyNumberFormat="1" applyFont="1" applyFill="1" applyBorder="1" applyAlignment="1">
      <alignment horizontal="center" vertical="center"/>
    </xf>
    <xf numFmtId="0" fontId="5" fillId="0" borderId="13" xfId="1" applyFont="1" applyFill="1" applyBorder="1" applyAlignment="1">
      <alignment horizontal="center" vertical="center" wrapText="1"/>
    </xf>
    <xf numFmtId="4" fontId="5" fillId="2" borderId="0" xfId="1" applyNumberFormat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vertical="center"/>
    </xf>
    <xf numFmtId="2" fontId="5" fillId="0" borderId="0" xfId="1" applyNumberFormat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 wrapText="1"/>
    </xf>
    <xf numFmtId="4" fontId="5" fillId="2" borderId="14" xfId="1" applyNumberFormat="1" applyFont="1" applyFill="1" applyBorder="1" applyAlignment="1">
      <alignment horizontal="center" vertical="center"/>
    </xf>
    <xf numFmtId="0" fontId="5" fillId="0" borderId="15" xfId="1" applyFont="1" applyFill="1" applyBorder="1" applyAlignment="1">
      <alignment vertical="center" wrapText="1"/>
    </xf>
    <xf numFmtId="0" fontId="5" fillId="2" borderId="1" xfId="1" applyFont="1" applyFill="1" applyBorder="1" applyAlignment="1">
      <alignment vertical="center"/>
    </xf>
    <xf numFmtId="4" fontId="3" fillId="0" borderId="0" xfId="1" applyNumberFormat="1" applyFont="1" applyFill="1" applyAlignment="1">
      <alignment vertical="center"/>
    </xf>
    <xf numFmtId="0" fontId="5" fillId="0" borderId="8" xfId="1" applyFont="1" applyFill="1" applyBorder="1" applyAlignment="1">
      <alignment horizontal="center" vertical="center" wrapText="1"/>
    </xf>
    <xf numFmtId="4" fontId="5" fillId="0" borderId="9" xfId="1" applyNumberFormat="1" applyFont="1" applyFill="1" applyBorder="1" applyAlignment="1">
      <alignment horizontal="center" vertical="center"/>
    </xf>
    <xf numFmtId="164" fontId="4" fillId="0" borderId="0" xfId="2" applyFont="1" applyFill="1" applyBorder="1" applyAlignment="1" applyProtection="1">
      <alignment vertical="center" wrapText="1"/>
    </xf>
    <xf numFmtId="0" fontId="9" fillId="0" borderId="0" xfId="2" applyNumberFormat="1" applyFont="1" applyFill="1" applyBorder="1" applyAlignment="1" applyProtection="1">
      <alignment wrapText="1"/>
    </xf>
    <xf numFmtId="0" fontId="4" fillId="0" borderId="0" xfId="1" applyFont="1" applyFill="1" applyBorder="1" applyAlignment="1">
      <alignment horizontal="center" wrapText="1"/>
    </xf>
    <xf numFmtId="4" fontId="10" fillId="0" borderId="0" xfId="1" applyNumberFormat="1" applyFont="1" applyFill="1" applyBorder="1" applyAlignment="1">
      <alignment vertical="center"/>
    </xf>
    <xf numFmtId="0" fontId="4" fillId="0" borderId="0" xfId="1" applyFont="1" applyFill="1" applyBorder="1" applyAlignment="1">
      <alignment horizontal="left" vertical="center" wrapText="1"/>
    </xf>
    <xf numFmtId="0" fontId="13" fillId="2" borderId="0" xfId="1" applyFont="1" applyFill="1" applyAlignment="1">
      <alignment vertical="center"/>
    </xf>
    <xf numFmtId="0" fontId="5" fillId="0" borderId="4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wrapText="1"/>
    </xf>
    <xf numFmtId="0" fontId="5" fillId="0" borderId="0" xfId="1" applyFont="1" applyFill="1" applyAlignment="1">
      <alignment horizontal="left" vertical="center"/>
    </xf>
    <xf numFmtId="0" fontId="5" fillId="0" borderId="4" xfId="1" applyFont="1" applyFill="1" applyBorder="1" applyAlignment="1">
      <alignment horizontal="center" vertical="center"/>
    </xf>
    <xf numFmtId="0" fontId="5" fillId="0" borderId="5" xfId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/>
    </xf>
    <xf numFmtId="0" fontId="3" fillId="0" borderId="0" xfId="1" applyFont="1" applyFill="1" applyAlignment="1">
      <alignment horizontal="center" vertical="center"/>
    </xf>
    <xf numFmtId="0" fontId="5" fillId="0" borderId="8" xfId="1" applyFont="1" applyFill="1" applyBorder="1" applyAlignment="1">
      <alignment horizontal="center" vertical="center" wrapText="1"/>
    </xf>
    <xf numFmtId="0" fontId="5" fillId="0" borderId="16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4" fontId="5" fillId="0" borderId="1" xfId="1" applyNumberFormat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_Смета 2012" xfId="1"/>
    <cellStyle name="Финансовый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3"/>
    <pageSetUpPr fitToPage="1"/>
  </sheetPr>
  <dimension ref="A1:T105"/>
  <sheetViews>
    <sheetView tabSelected="1" view="pageBreakPreview" zoomScale="60" zoomScaleNormal="50" workbookViewId="0">
      <selection activeCell="A2" sqref="A2:F2"/>
    </sheetView>
  </sheetViews>
  <sheetFormatPr defaultColWidth="9.140625" defaultRowHeight="30" customHeight="1" x14ac:dyDescent="0.25"/>
  <cols>
    <col min="1" max="1" width="10" style="1" customWidth="1"/>
    <col min="2" max="2" width="141.7109375" style="1" customWidth="1"/>
    <col min="3" max="3" width="33" style="6" customWidth="1"/>
    <col min="4" max="4" width="37.28515625" style="7" customWidth="1"/>
    <col min="5" max="5" width="38.7109375" style="6" customWidth="1"/>
    <col min="6" max="6" width="30" style="5" customWidth="1"/>
    <col min="7" max="7" width="22.28515625" style="4" customWidth="1"/>
    <col min="8" max="8" width="21.28515625" style="3" customWidth="1"/>
    <col min="9" max="9" width="15.7109375" style="2" customWidth="1"/>
    <col min="10" max="10" width="19.42578125" style="2" customWidth="1"/>
    <col min="11" max="11" width="24.7109375" style="1" customWidth="1"/>
    <col min="12" max="12" width="20.5703125" style="1" customWidth="1"/>
    <col min="13" max="13" width="32.140625" style="1" customWidth="1"/>
    <col min="14" max="14" width="9.140625" style="1"/>
    <col min="15" max="15" width="27.140625" style="1" customWidth="1"/>
    <col min="16" max="16" width="23" style="1" customWidth="1"/>
    <col min="17" max="16384" width="9.140625" style="1"/>
  </cols>
  <sheetData>
    <row r="1" spans="1:15" ht="9.75" customHeight="1" x14ac:dyDescent="0.25"/>
    <row r="2" spans="1:15" ht="40.5" customHeight="1" x14ac:dyDescent="0.25">
      <c r="A2" s="83" t="s">
        <v>87</v>
      </c>
      <c r="B2" s="83"/>
      <c r="C2" s="83"/>
      <c r="D2" s="83"/>
      <c r="E2" s="83"/>
      <c r="F2" s="83"/>
    </row>
    <row r="3" spans="1:15" ht="40.5" customHeight="1" x14ac:dyDescent="0.25">
      <c r="A3" s="83" t="s">
        <v>86</v>
      </c>
      <c r="B3" s="83"/>
      <c r="C3" s="83"/>
      <c r="D3" s="83"/>
      <c r="E3" s="83"/>
      <c r="F3" s="83"/>
    </row>
    <row r="4" spans="1:15" ht="18.75" customHeight="1" x14ac:dyDescent="0.25">
      <c r="C4" s="1"/>
      <c r="D4" s="75"/>
      <c r="E4" s="1"/>
      <c r="F4" s="1"/>
    </row>
    <row r="5" spans="1:15" ht="37.5" customHeight="1" x14ac:dyDescent="0.25">
      <c r="A5" s="78" t="s">
        <v>85</v>
      </c>
      <c r="B5" s="78"/>
      <c r="C5" s="78"/>
      <c r="D5" s="78"/>
      <c r="E5" s="78"/>
      <c r="F5" s="78"/>
    </row>
    <row r="6" spans="1:15" ht="73.5" customHeight="1" x14ac:dyDescent="0.25">
      <c r="A6" s="35" t="s">
        <v>62</v>
      </c>
      <c r="B6" s="35" t="s">
        <v>26</v>
      </c>
      <c r="C6" s="22" t="s">
        <v>60</v>
      </c>
      <c r="D6" s="31" t="s">
        <v>24</v>
      </c>
      <c r="E6" s="22" t="s">
        <v>23</v>
      </c>
      <c r="F6" s="35" t="s">
        <v>84</v>
      </c>
      <c r="G6" s="53"/>
      <c r="H6" s="53"/>
      <c r="J6" s="74"/>
    </row>
    <row r="7" spans="1:15" ht="57" customHeight="1" x14ac:dyDescent="0.25">
      <c r="A7" s="14">
        <v>1</v>
      </c>
      <c r="B7" s="23" t="s">
        <v>83</v>
      </c>
      <c r="C7" s="22">
        <v>71397.399999999994</v>
      </c>
      <c r="D7" s="21">
        <v>85000</v>
      </c>
      <c r="E7" s="44">
        <f>D7*12</f>
        <v>1020000</v>
      </c>
      <c r="F7" s="25">
        <f t="shared" ref="F7:F27" si="0">D7/C7</f>
        <v>1.1905195427284467</v>
      </c>
      <c r="H7" s="4"/>
      <c r="J7" s="74"/>
      <c r="O7" s="67"/>
    </row>
    <row r="8" spans="1:15" ht="45" customHeight="1" x14ac:dyDescent="0.25">
      <c r="A8" s="14">
        <f t="shared" ref="A8:A27" si="1">A7+1</f>
        <v>2</v>
      </c>
      <c r="B8" s="23" t="s">
        <v>82</v>
      </c>
      <c r="C8" s="22">
        <v>71397.399999999994</v>
      </c>
      <c r="D8" s="21">
        <v>85000</v>
      </c>
      <c r="E8" s="44">
        <f>D8*12</f>
        <v>1020000</v>
      </c>
      <c r="F8" s="25">
        <f t="shared" si="0"/>
        <v>1.1905195427284467</v>
      </c>
      <c r="H8" s="4"/>
    </row>
    <row r="9" spans="1:15" ht="45" customHeight="1" x14ac:dyDescent="0.25">
      <c r="A9" s="14">
        <f t="shared" si="1"/>
        <v>3</v>
      </c>
      <c r="B9" s="23" t="s">
        <v>81</v>
      </c>
      <c r="C9" s="22">
        <v>71397.399999999994</v>
      </c>
      <c r="D9" s="21">
        <v>35000</v>
      </c>
      <c r="E9" s="44">
        <f>D9*12</f>
        <v>420000</v>
      </c>
      <c r="F9" s="25">
        <f t="shared" si="0"/>
        <v>0.49021392935877223</v>
      </c>
      <c r="H9" s="4"/>
    </row>
    <row r="10" spans="1:15" ht="45" customHeight="1" x14ac:dyDescent="0.25">
      <c r="A10" s="14">
        <f t="shared" si="1"/>
        <v>4</v>
      </c>
      <c r="B10" s="23" t="s">
        <v>80</v>
      </c>
      <c r="C10" s="22">
        <v>71397.399999999994</v>
      </c>
      <c r="D10" s="21">
        <v>25000</v>
      </c>
      <c r="E10" s="44">
        <f>D10*12</f>
        <v>300000</v>
      </c>
      <c r="F10" s="25">
        <f t="shared" si="0"/>
        <v>0.35015280668483728</v>
      </c>
      <c r="H10" s="4"/>
    </row>
    <row r="11" spans="1:15" ht="45" customHeight="1" x14ac:dyDescent="0.25">
      <c r="A11" s="14">
        <f t="shared" si="1"/>
        <v>5</v>
      </c>
      <c r="B11" s="23" t="s">
        <v>79</v>
      </c>
      <c r="C11" s="22">
        <v>71397.399999999994</v>
      </c>
      <c r="D11" s="21">
        <f>E11/12</f>
        <v>37083.333333333336</v>
      </c>
      <c r="E11" s="44">
        <v>445000</v>
      </c>
      <c r="F11" s="25">
        <f t="shared" si="0"/>
        <v>0.51939332991584197</v>
      </c>
      <c r="H11" s="4"/>
    </row>
    <row r="12" spans="1:15" ht="96.75" customHeight="1" x14ac:dyDescent="0.25">
      <c r="A12" s="14">
        <f t="shared" si="1"/>
        <v>6</v>
      </c>
      <c r="B12" s="23" t="s">
        <v>78</v>
      </c>
      <c r="C12" s="22">
        <v>71397.399999999994</v>
      </c>
      <c r="D12" s="21">
        <v>300000</v>
      </c>
      <c r="E12" s="44">
        <f t="shared" ref="E12:E19" si="2">D12*12</f>
        <v>3600000</v>
      </c>
      <c r="F12" s="25">
        <f t="shared" si="0"/>
        <v>4.2018336802180478</v>
      </c>
      <c r="H12" s="73"/>
      <c r="J12" s="70"/>
    </row>
    <row r="13" spans="1:15" ht="57.75" customHeight="1" x14ac:dyDescent="0.25">
      <c r="A13" s="14">
        <f t="shared" si="1"/>
        <v>7</v>
      </c>
      <c r="B13" s="23" t="s">
        <v>77</v>
      </c>
      <c r="C13" s="22">
        <v>71397.399999999994</v>
      </c>
      <c r="D13" s="21">
        <v>85000</v>
      </c>
      <c r="E13" s="44">
        <f t="shared" si="2"/>
        <v>1020000</v>
      </c>
      <c r="F13" s="25">
        <f t="shared" si="0"/>
        <v>1.1905195427284467</v>
      </c>
      <c r="H13" s="4"/>
      <c r="J13" s="15"/>
    </row>
    <row r="14" spans="1:15" ht="45" customHeight="1" x14ac:dyDescent="0.25">
      <c r="A14" s="14">
        <f t="shared" si="1"/>
        <v>8</v>
      </c>
      <c r="B14" s="23" t="s">
        <v>76</v>
      </c>
      <c r="C14" s="22">
        <v>71397.399999999994</v>
      </c>
      <c r="D14" s="21">
        <v>25000</v>
      </c>
      <c r="E14" s="44">
        <f t="shared" si="2"/>
        <v>300000</v>
      </c>
      <c r="F14" s="25">
        <f t="shared" si="0"/>
        <v>0.35015280668483728</v>
      </c>
      <c r="H14" s="4"/>
    </row>
    <row r="15" spans="1:15" ht="51" customHeight="1" x14ac:dyDescent="0.25">
      <c r="A15" s="14">
        <f t="shared" si="1"/>
        <v>9</v>
      </c>
      <c r="B15" s="23" t="s">
        <v>75</v>
      </c>
      <c r="C15" s="22">
        <v>71397.399999999994</v>
      </c>
      <c r="D15" s="21">
        <v>30000</v>
      </c>
      <c r="E15" s="44">
        <f t="shared" si="2"/>
        <v>360000</v>
      </c>
      <c r="F15" s="25">
        <f t="shared" si="0"/>
        <v>0.42018336802180473</v>
      </c>
      <c r="H15" s="4"/>
    </row>
    <row r="16" spans="1:15" ht="45" customHeight="1" x14ac:dyDescent="0.25">
      <c r="A16" s="14">
        <f t="shared" si="1"/>
        <v>10</v>
      </c>
      <c r="B16" s="23" t="s">
        <v>74</v>
      </c>
      <c r="C16" s="22">
        <v>71397.399999999994</v>
      </c>
      <c r="D16" s="21">
        <v>160000</v>
      </c>
      <c r="E16" s="44">
        <f t="shared" si="2"/>
        <v>1920000</v>
      </c>
      <c r="F16" s="25">
        <f t="shared" si="0"/>
        <v>2.2409779627829587</v>
      </c>
      <c r="H16" s="4"/>
      <c r="J16" s="15"/>
      <c r="M16" s="67"/>
      <c r="O16" s="67"/>
    </row>
    <row r="17" spans="1:16" ht="45" customHeight="1" x14ac:dyDescent="0.25">
      <c r="A17" s="14">
        <f t="shared" si="1"/>
        <v>11</v>
      </c>
      <c r="B17" s="23" t="s">
        <v>73</v>
      </c>
      <c r="C17" s="22">
        <v>71397.399999999994</v>
      </c>
      <c r="D17" s="21">
        <v>19500</v>
      </c>
      <c r="E17" s="44">
        <f t="shared" si="2"/>
        <v>234000</v>
      </c>
      <c r="F17" s="25">
        <f t="shared" si="0"/>
        <v>0.27311918921417311</v>
      </c>
      <c r="H17" s="4"/>
    </row>
    <row r="18" spans="1:16" ht="67.5" customHeight="1" x14ac:dyDescent="0.25">
      <c r="A18" s="14">
        <f t="shared" si="1"/>
        <v>12</v>
      </c>
      <c r="B18" s="23" t="s">
        <v>72</v>
      </c>
      <c r="C18" s="22">
        <v>71397.399999999994</v>
      </c>
      <c r="D18" s="21">
        <f>112000</f>
        <v>112000</v>
      </c>
      <c r="E18" s="44">
        <f t="shared" si="2"/>
        <v>1344000</v>
      </c>
      <c r="F18" s="25">
        <f t="shared" si="0"/>
        <v>1.568684573948071</v>
      </c>
      <c r="H18" s="4"/>
      <c r="I18" s="51"/>
    </row>
    <row r="19" spans="1:16" ht="83.25" customHeight="1" x14ac:dyDescent="0.25">
      <c r="A19" s="14">
        <f t="shared" si="1"/>
        <v>13</v>
      </c>
      <c r="B19" s="23" t="s">
        <v>71</v>
      </c>
      <c r="C19" s="22">
        <v>71397.399999999994</v>
      </c>
      <c r="D19" s="21">
        <v>10100</v>
      </c>
      <c r="E19" s="44">
        <f t="shared" si="2"/>
        <v>121200</v>
      </c>
      <c r="F19" s="25">
        <f t="shared" si="0"/>
        <v>0.14146173390067426</v>
      </c>
      <c r="G19" s="53"/>
      <c r="H19" s="4"/>
      <c r="I19" s="72"/>
      <c r="J19" s="72"/>
    </row>
    <row r="20" spans="1:16" ht="45" customHeight="1" x14ac:dyDescent="0.25">
      <c r="A20" s="14">
        <f t="shared" si="1"/>
        <v>14</v>
      </c>
      <c r="B20" s="23" t="s">
        <v>70</v>
      </c>
      <c r="C20" s="22">
        <v>71397.399999999994</v>
      </c>
      <c r="D20" s="21">
        <f>E20/12</f>
        <v>468333.33333333331</v>
      </c>
      <c r="E20" s="44">
        <v>5620000</v>
      </c>
      <c r="F20" s="25">
        <f t="shared" si="0"/>
        <v>6.5595292452292853</v>
      </c>
      <c r="H20" s="4"/>
      <c r="I20" s="71"/>
      <c r="J20" s="15"/>
      <c r="P20" s="67"/>
    </row>
    <row r="21" spans="1:16" ht="45" customHeight="1" x14ac:dyDescent="0.25">
      <c r="A21" s="14">
        <f t="shared" si="1"/>
        <v>15</v>
      </c>
      <c r="B21" s="23" t="s">
        <v>69</v>
      </c>
      <c r="C21" s="22">
        <v>71397.399999999994</v>
      </c>
      <c r="D21" s="21">
        <f>E21/12</f>
        <v>227670.83333333334</v>
      </c>
      <c r="E21" s="44">
        <f>2532050+200000</f>
        <v>2732050</v>
      </c>
      <c r="F21" s="25">
        <f t="shared" si="0"/>
        <v>3.188783251677699</v>
      </c>
      <c r="H21" s="4"/>
      <c r="I21" s="70"/>
    </row>
    <row r="22" spans="1:16" ht="45" customHeight="1" x14ac:dyDescent="0.25">
      <c r="A22" s="14">
        <f t="shared" si="1"/>
        <v>16</v>
      </c>
      <c r="B22" s="23" t="s">
        <v>68</v>
      </c>
      <c r="C22" s="22">
        <v>71397.399999999994</v>
      </c>
      <c r="D22" s="21">
        <v>40230</v>
      </c>
      <c r="E22" s="44">
        <f t="shared" ref="E22:E27" si="3">D22*12</f>
        <v>482760</v>
      </c>
      <c r="F22" s="25">
        <f t="shared" si="0"/>
        <v>0.56346589651724022</v>
      </c>
      <c r="H22" s="4"/>
    </row>
    <row r="23" spans="1:16" ht="45" customHeight="1" x14ac:dyDescent="0.25">
      <c r="A23" s="14">
        <f t="shared" si="1"/>
        <v>17</v>
      </c>
      <c r="B23" s="23" t="s">
        <v>67</v>
      </c>
      <c r="C23" s="22">
        <v>71397.399999999994</v>
      </c>
      <c r="D23" s="21">
        <v>5000</v>
      </c>
      <c r="E23" s="44">
        <f t="shared" si="3"/>
        <v>60000</v>
      </c>
      <c r="F23" s="25">
        <f t="shared" si="0"/>
        <v>7.0030561336967459E-2</v>
      </c>
      <c r="H23" s="4"/>
    </row>
    <row r="24" spans="1:16" ht="60" customHeight="1" x14ac:dyDescent="0.25">
      <c r="A24" s="14">
        <f t="shared" si="1"/>
        <v>18</v>
      </c>
      <c r="B24" s="23" t="s">
        <v>66</v>
      </c>
      <c r="C24" s="22">
        <v>71397.399999999994</v>
      </c>
      <c r="D24" s="21">
        <v>15000</v>
      </c>
      <c r="E24" s="44">
        <f t="shared" si="3"/>
        <v>180000</v>
      </c>
      <c r="F24" s="25">
        <f t="shared" si="0"/>
        <v>0.21009168401090236</v>
      </c>
      <c r="H24" s="4"/>
      <c r="J24" s="15"/>
    </row>
    <row r="25" spans="1:16" ht="45" customHeight="1" x14ac:dyDescent="0.25">
      <c r="A25" s="14">
        <f t="shared" si="1"/>
        <v>19</v>
      </c>
      <c r="B25" s="23" t="s">
        <v>65</v>
      </c>
      <c r="C25" s="22">
        <v>71397.399999999994</v>
      </c>
      <c r="D25" s="21">
        <v>22000</v>
      </c>
      <c r="E25" s="44">
        <f t="shared" si="3"/>
        <v>264000</v>
      </c>
      <c r="F25" s="25">
        <f t="shared" si="0"/>
        <v>0.3081344698826568</v>
      </c>
      <c r="H25" s="4"/>
    </row>
    <row r="26" spans="1:16" ht="69" customHeight="1" x14ac:dyDescent="0.25">
      <c r="A26" s="14">
        <f t="shared" si="1"/>
        <v>20</v>
      </c>
      <c r="B26" s="23" t="s">
        <v>64</v>
      </c>
      <c r="C26" s="22">
        <v>71397.399999999994</v>
      </c>
      <c r="D26" s="21">
        <f>22500+14500</f>
        <v>37000</v>
      </c>
      <c r="E26" s="69">
        <f t="shared" si="3"/>
        <v>444000</v>
      </c>
      <c r="F26" s="25">
        <f t="shared" si="0"/>
        <v>0.51822615389355919</v>
      </c>
      <c r="H26" s="4"/>
    </row>
    <row r="27" spans="1:16" ht="45" customHeight="1" thickBot="1" x14ac:dyDescent="0.3">
      <c r="A27" s="14">
        <f t="shared" si="1"/>
        <v>21</v>
      </c>
      <c r="B27" s="23" t="s">
        <v>63</v>
      </c>
      <c r="C27" s="22">
        <v>71397.399999999994</v>
      </c>
      <c r="D27" s="21">
        <v>310000</v>
      </c>
      <c r="E27" s="44">
        <f t="shared" si="3"/>
        <v>3720000</v>
      </c>
      <c r="F27" s="25">
        <f t="shared" si="0"/>
        <v>4.3418948028919822</v>
      </c>
      <c r="H27" s="4"/>
    </row>
    <row r="28" spans="1:16" ht="45" customHeight="1" thickBot="1" x14ac:dyDescent="0.3">
      <c r="A28" s="84" t="s">
        <v>52</v>
      </c>
      <c r="B28" s="85"/>
      <c r="C28" s="85"/>
      <c r="D28" s="85"/>
      <c r="E28" s="85"/>
      <c r="F28" s="52">
        <f>SUM(F7:F27)</f>
        <v>29.887888074355647</v>
      </c>
      <c r="H28" s="4"/>
    </row>
    <row r="29" spans="1:16" ht="30" customHeight="1" x14ac:dyDescent="0.25">
      <c r="A29" s="12"/>
      <c r="B29" s="12"/>
      <c r="C29" s="10"/>
      <c r="D29" s="11"/>
      <c r="E29" s="10"/>
      <c r="F29" s="9"/>
      <c r="H29" s="4"/>
    </row>
    <row r="30" spans="1:16" ht="84" customHeight="1" x14ac:dyDescent="0.25">
      <c r="A30" s="35" t="s">
        <v>62</v>
      </c>
      <c r="B30" s="68" t="s">
        <v>61</v>
      </c>
      <c r="C30" s="22" t="s">
        <v>60</v>
      </c>
      <c r="D30" s="37" t="s">
        <v>24</v>
      </c>
      <c r="E30" s="22" t="s">
        <v>23</v>
      </c>
      <c r="F30" s="35" t="s">
        <v>22</v>
      </c>
      <c r="H30" s="4"/>
    </row>
    <row r="31" spans="1:16" ht="87" customHeight="1" x14ac:dyDescent="0.25">
      <c r="A31" s="14">
        <v>22</v>
      </c>
      <c r="B31" s="23" t="s">
        <v>59</v>
      </c>
      <c r="C31" s="22">
        <f>C27</f>
        <v>71397.399999999994</v>
      </c>
      <c r="D31" s="21">
        <f>E31/12</f>
        <v>50000</v>
      </c>
      <c r="E31" s="44">
        <v>600000</v>
      </c>
      <c r="F31" s="25">
        <f t="shared" ref="F31:F37" si="4">D31/C31</f>
        <v>0.70030561336967456</v>
      </c>
      <c r="H31" s="4"/>
      <c r="O31" s="67"/>
    </row>
    <row r="32" spans="1:16" ht="105.75" customHeight="1" x14ac:dyDescent="0.25">
      <c r="A32" s="14">
        <f t="shared" ref="A32:A37" si="5">A31+1</f>
        <v>23</v>
      </c>
      <c r="B32" s="23" t="s">
        <v>58</v>
      </c>
      <c r="C32" s="22">
        <f>C31</f>
        <v>71397.399999999994</v>
      </c>
      <c r="D32" s="21">
        <v>10000</v>
      </c>
      <c r="E32" s="44">
        <f>D32*12</f>
        <v>120000</v>
      </c>
      <c r="F32" s="25">
        <f t="shared" si="4"/>
        <v>0.14006112267393492</v>
      </c>
      <c r="H32" s="4"/>
    </row>
    <row r="33" spans="1:13" ht="76.5" customHeight="1" x14ac:dyDescent="0.25">
      <c r="A33" s="14">
        <f t="shared" si="5"/>
        <v>24</v>
      </c>
      <c r="B33" s="23" t="s">
        <v>57</v>
      </c>
      <c r="C33" s="22">
        <f>C31</f>
        <v>71397.399999999994</v>
      </c>
      <c r="D33" s="21">
        <v>19000</v>
      </c>
      <c r="E33" s="44">
        <f>D33*12</f>
        <v>228000</v>
      </c>
      <c r="F33" s="25">
        <f t="shared" si="4"/>
        <v>0.26611613308047632</v>
      </c>
      <c r="H33" s="4"/>
    </row>
    <row r="34" spans="1:13" ht="72" customHeight="1" x14ac:dyDescent="0.25">
      <c r="A34" s="14">
        <f t="shared" si="5"/>
        <v>25</v>
      </c>
      <c r="B34" s="23" t="s">
        <v>56</v>
      </c>
      <c r="C34" s="22">
        <f>C32</f>
        <v>71397.399999999994</v>
      </c>
      <c r="D34" s="21">
        <f>E34/12</f>
        <v>4166.666666666667</v>
      </c>
      <c r="E34" s="44">
        <v>50000</v>
      </c>
      <c r="F34" s="25">
        <f t="shared" si="4"/>
        <v>5.8358801114139554E-2</v>
      </c>
      <c r="H34" s="4"/>
      <c r="M34" s="67"/>
    </row>
    <row r="35" spans="1:13" ht="72" customHeight="1" x14ac:dyDescent="0.25">
      <c r="A35" s="14">
        <f t="shared" si="5"/>
        <v>26</v>
      </c>
      <c r="B35" s="65" t="s">
        <v>55</v>
      </c>
      <c r="C35" s="22">
        <f>C33</f>
        <v>71397.399999999994</v>
      </c>
      <c r="D35" s="64">
        <f>E35/12</f>
        <v>83333.333333333328</v>
      </c>
      <c r="E35" s="45">
        <v>1000000</v>
      </c>
      <c r="F35" s="25">
        <f t="shared" si="4"/>
        <v>1.1671760222827909</v>
      </c>
      <c r="H35" s="4"/>
      <c r="M35" s="67"/>
    </row>
    <row r="36" spans="1:13" s="26" customFormat="1" ht="80.25" customHeight="1" x14ac:dyDescent="0.25">
      <c r="A36" s="66">
        <f t="shared" si="5"/>
        <v>27</v>
      </c>
      <c r="B36" s="32" t="s">
        <v>54</v>
      </c>
      <c r="C36" s="31">
        <f>C34</f>
        <v>71397.399999999994</v>
      </c>
      <c r="D36" s="21">
        <f>E36/12</f>
        <v>29166.666666666668</v>
      </c>
      <c r="E36" s="30">
        <v>350000</v>
      </c>
      <c r="F36" s="29">
        <f t="shared" si="4"/>
        <v>0.40851160779897688</v>
      </c>
      <c r="G36" s="28"/>
      <c r="H36" s="28"/>
      <c r="I36" s="27"/>
      <c r="J36" s="27"/>
    </row>
    <row r="37" spans="1:13" ht="70.5" customHeight="1" thickBot="1" x14ac:dyDescent="0.3">
      <c r="A37" s="14">
        <f t="shared" si="5"/>
        <v>28</v>
      </c>
      <c r="B37" s="65" t="s">
        <v>53</v>
      </c>
      <c r="C37" s="22">
        <f>C35</f>
        <v>71397.399999999994</v>
      </c>
      <c r="D37" s="64">
        <f>E37/12</f>
        <v>25915</v>
      </c>
      <c r="E37" s="45">
        <f>410980-100000</f>
        <v>310980</v>
      </c>
      <c r="F37" s="25">
        <f t="shared" si="4"/>
        <v>0.36296839940950232</v>
      </c>
      <c r="H37" s="4"/>
      <c r="I37" s="51"/>
    </row>
    <row r="38" spans="1:13" ht="70.5" customHeight="1" thickBot="1" x14ac:dyDescent="0.3">
      <c r="A38" s="76" t="s">
        <v>52</v>
      </c>
      <c r="B38" s="77"/>
      <c r="C38" s="77"/>
      <c r="D38" s="77"/>
      <c r="E38" s="86"/>
      <c r="F38" s="52">
        <f>SUM(F31:F37)</f>
        <v>3.1034976997294952</v>
      </c>
      <c r="H38" s="4"/>
      <c r="I38" s="51"/>
    </row>
    <row r="39" spans="1:13" ht="36" customHeight="1" x14ac:dyDescent="0.25">
      <c r="A39" s="63"/>
      <c r="B39" s="63"/>
      <c r="C39" s="54"/>
      <c r="D39" s="60"/>
      <c r="E39" s="53"/>
      <c r="F39" s="62"/>
      <c r="H39" s="4"/>
      <c r="I39" s="51"/>
    </row>
    <row r="40" spans="1:13" ht="45" customHeight="1" thickBot="1" x14ac:dyDescent="0.3">
      <c r="A40" s="57" t="s">
        <v>51</v>
      </c>
      <c r="B40" s="61" t="s">
        <v>50</v>
      </c>
      <c r="C40" s="54"/>
      <c r="D40" s="60"/>
      <c r="E40" s="53"/>
      <c r="F40" s="53"/>
      <c r="H40" s="4"/>
    </row>
    <row r="41" spans="1:13" ht="54" customHeight="1" x14ac:dyDescent="0.25">
      <c r="A41" s="14" t="s">
        <v>27</v>
      </c>
      <c r="B41" s="39" t="s">
        <v>26</v>
      </c>
      <c r="C41" s="38" t="s">
        <v>25</v>
      </c>
      <c r="D41" s="37" t="s">
        <v>24</v>
      </c>
      <c r="E41" s="36" t="s">
        <v>23</v>
      </c>
      <c r="F41" s="59" t="s">
        <v>22</v>
      </c>
      <c r="H41" s="4"/>
      <c r="I41" s="51"/>
    </row>
    <row r="42" spans="1:13" ht="60" customHeight="1" x14ac:dyDescent="0.25">
      <c r="A42" s="39"/>
      <c r="B42" s="48" t="s">
        <v>49</v>
      </c>
      <c r="C42" s="22">
        <f>C37</f>
        <v>71397.399999999994</v>
      </c>
      <c r="D42" s="31">
        <f>E42/12</f>
        <v>220369.57000000004</v>
      </c>
      <c r="E42" s="20">
        <f>2489455.64+154979.2</f>
        <v>2644434.8400000003</v>
      </c>
      <c r="F42" s="58">
        <f>D42/C42</f>
        <v>3.0865209377372294</v>
      </c>
      <c r="H42" s="4"/>
    </row>
    <row r="43" spans="1:13" ht="46.5" customHeight="1" thickBot="1" x14ac:dyDescent="0.3">
      <c r="A43" s="57"/>
      <c r="B43" s="56"/>
      <c r="C43" s="54"/>
      <c r="D43" s="55"/>
      <c r="E43" s="54"/>
      <c r="F43" s="53"/>
      <c r="H43" s="4"/>
    </row>
    <row r="44" spans="1:13" ht="87.75" customHeight="1" thickBot="1" x14ac:dyDescent="0.3">
      <c r="A44" s="76" t="s">
        <v>48</v>
      </c>
      <c r="B44" s="77"/>
      <c r="C44" s="77"/>
      <c r="D44" s="77"/>
      <c r="E44" s="77"/>
      <c r="F44" s="52">
        <f>F28+F38-F42</f>
        <v>29.904864836347915</v>
      </c>
      <c r="H44" s="4"/>
    </row>
    <row r="45" spans="1:13" ht="45" customHeight="1" x14ac:dyDescent="0.25">
      <c r="A45" s="78" t="s">
        <v>47</v>
      </c>
      <c r="B45" s="78"/>
      <c r="C45" s="78"/>
      <c r="D45" s="78"/>
      <c r="E45" s="78"/>
      <c r="F45" s="78"/>
      <c r="H45" s="4"/>
      <c r="I45" s="51"/>
    </row>
    <row r="46" spans="1:13" ht="16.5" customHeight="1" x14ac:dyDescent="0.25">
      <c r="A46" s="49"/>
      <c r="B46" s="49"/>
      <c r="C46" s="49"/>
      <c r="D46" s="50"/>
      <c r="E46" s="49"/>
      <c r="F46" s="49"/>
      <c r="H46" s="4"/>
    </row>
    <row r="47" spans="1:13" ht="54" customHeight="1" x14ac:dyDescent="0.25">
      <c r="A47" s="39" t="s">
        <v>27</v>
      </c>
      <c r="B47" s="39" t="s">
        <v>26</v>
      </c>
      <c r="C47" s="22" t="s">
        <v>25</v>
      </c>
      <c r="D47" s="31" t="s">
        <v>46</v>
      </c>
      <c r="E47" s="22" t="s">
        <v>45</v>
      </c>
      <c r="F47" s="35" t="s">
        <v>22</v>
      </c>
      <c r="H47" s="4"/>
    </row>
    <row r="48" spans="1:13" ht="51.95" customHeight="1" x14ac:dyDescent="0.25">
      <c r="A48" s="39">
        <v>1</v>
      </c>
      <c r="B48" s="48" t="s">
        <v>44</v>
      </c>
      <c r="C48" s="22">
        <f>C42</f>
        <v>71397.399999999994</v>
      </c>
      <c r="D48" s="31">
        <v>33150</v>
      </c>
      <c r="E48" s="44">
        <f t="shared" ref="E48:E61" si="6">D48*12</f>
        <v>397800</v>
      </c>
      <c r="F48" s="44">
        <f t="shared" ref="F48:F61" si="7">D48/C48</f>
        <v>0.46430262166409425</v>
      </c>
      <c r="H48" s="4"/>
    </row>
    <row r="49" spans="1:8" ht="51.95" customHeight="1" x14ac:dyDescent="0.25">
      <c r="A49" s="39">
        <f t="shared" ref="A49:A61" si="8">A48+1</f>
        <v>2</v>
      </c>
      <c r="B49" s="48" t="s">
        <v>43</v>
      </c>
      <c r="C49" s="22">
        <f t="shared" ref="C49:C56" si="9">C48</f>
        <v>71397.399999999994</v>
      </c>
      <c r="D49" s="31">
        <v>6500</v>
      </c>
      <c r="E49" s="44">
        <f t="shared" si="6"/>
        <v>78000</v>
      </c>
      <c r="F49" s="44">
        <f t="shared" si="7"/>
        <v>9.1039729738057698E-2</v>
      </c>
      <c r="H49" s="4"/>
    </row>
    <row r="50" spans="1:8" ht="45" customHeight="1" x14ac:dyDescent="0.25">
      <c r="A50" s="39">
        <f t="shared" si="8"/>
        <v>3</v>
      </c>
      <c r="B50" s="48" t="s">
        <v>42</v>
      </c>
      <c r="C50" s="22">
        <f t="shared" si="9"/>
        <v>71397.399999999994</v>
      </c>
      <c r="D50" s="31">
        <v>7500</v>
      </c>
      <c r="E50" s="44">
        <f t="shared" si="6"/>
        <v>90000</v>
      </c>
      <c r="F50" s="44">
        <f t="shared" si="7"/>
        <v>0.10504584200545118</v>
      </c>
      <c r="H50" s="4"/>
    </row>
    <row r="51" spans="1:8" ht="45" customHeight="1" x14ac:dyDescent="0.25">
      <c r="A51" s="39">
        <f t="shared" si="8"/>
        <v>4</v>
      </c>
      <c r="B51" s="48" t="s">
        <v>41</v>
      </c>
      <c r="C51" s="22">
        <f t="shared" si="9"/>
        <v>71397.399999999994</v>
      </c>
      <c r="D51" s="33">
        <v>15000</v>
      </c>
      <c r="E51" s="44">
        <f t="shared" si="6"/>
        <v>180000</v>
      </c>
      <c r="F51" s="44">
        <f t="shared" si="7"/>
        <v>0.21009168401090236</v>
      </c>
      <c r="H51" s="4"/>
    </row>
    <row r="52" spans="1:8" ht="45" customHeight="1" x14ac:dyDescent="0.25">
      <c r="A52" s="39">
        <f t="shared" si="8"/>
        <v>5</v>
      </c>
      <c r="B52" s="48" t="s">
        <v>40</v>
      </c>
      <c r="C52" s="22">
        <f t="shared" si="9"/>
        <v>71397.399999999994</v>
      </c>
      <c r="D52" s="33">
        <v>16000</v>
      </c>
      <c r="E52" s="44">
        <f t="shared" si="6"/>
        <v>192000</v>
      </c>
      <c r="F52" s="44">
        <f t="shared" si="7"/>
        <v>0.22409779627829587</v>
      </c>
      <c r="H52" s="4"/>
    </row>
    <row r="53" spans="1:8" ht="44.25" customHeight="1" x14ac:dyDescent="0.25">
      <c r="A53" s="39">
        <f t="shared" si="8"/>
        <v>6</v>
      </c>
      <c r="B53" s="48" t="s">
        <v>39</v>
      </c>
      <c r="C53" s="22">
        <f t="shared" si="9"/>
        <v>71397.399999999994</v>
      </c>
      <c r="D53" s="31">
        <v>3000</v>
      </c>
      <c r="E53" s="44">
        <f t="shared" si="6"/>
        <v>36000</v>
      </c>
      <c r="F53" s="44">
        <f t="shared" si="7"/>
        <v>4.2018336802180478E-2</v>
      </c>
      <c r="H53" s="4"/>
    </row>
    <row r="54" spans="1:8" ht="45" customHeight="1" x14ac:dyDescent="0.25">
      <c r="A54" s="39">
        <f t="shared" si="8"/>
        <v>7</v>
      </c>
      <c r="B54" s="48" t="s">
        <v>38</v>
      </c>
      <c r="C54" s="22">
        <f t="shared" si="9"/>
        <v>71397.399999999994</v>
      </c>
      <c r="D54" s="31">
        <v>10000</v>
      </c>
      <c r="E54" s="44">
        <f t="shared" si="6"/>
        <v>120000</v>
      </c>
      <c r="F54" s="44">
        <f t="shared" si="7"/>
        <v>0.14006112267393492</v>
      </c>
      <c r="H54" s="4"/>
    </row>
    <row r="55" spans="1:8" ht="45" customHeight="1" x14ac:dyDescent="0.25">
      <c r="A55" s="39">
        <f t="shared" si="8"/>
        <v>8</v>
      </c>
      <c r="B55" s="48" t="s">
        <v>37</v>
      </c>
      <c r="C55" s="22">
        <f t="shared" si="9"/>
        <v>71397.399999999994</v>
      </c>
      <c r="D55" s="31">
        <v>19000</v>
      </c>
      <c r="E55" s="44">
        <f t="shared" si="6"/>
        <v>228000</v>
      </c>
      <c r="F55" s="44">
        <f t="shared" si="7"/>
        <v>0.26611613308047632</v>
      </c>
      <c r="H55" s="4"/>
    </row>
    <row r="56" spans="1:8" ht="45" customHeight="1" x14ac:dyDescent="0.25">
      <c r="A56" s="39">
        <f t="shared" si="8"/>
        <v>9</v>
      </c>
      <c r="B56" s="48" t="s">
        <v>36</v>
      </c>
      <c r="C56" s="22">
        <f t="shared" si="9"/>
        <v>71397.399999999994</v>
      </c>
      <c r="D56" s="46">
        <v>20000</v>
      </c>
      <c r="E56" s="44">
        <f t="shared" si="6"/>
        <v>240000</v>
      </c>
      <c r="F56" s="44">
        <f t="shared" si="7"/>
        <v>0.28012224534786984</v>
      </c>
      <c r="H56" s="4"/>
    </row>
    <row r="57" spans="1:8" ht="46.5" customHeight="1" x14ac:dyDescent="0.25">
      <c r="A57" s="39">
        <f t="shared" si="8"/>
        <v>10</v>
      </c>
      <c r="B57" s="47" t="s">
        <v>35</v>
      </c>
      <c r="C57" s="22">
        <f>C55</f>
        <v>71397.399999999994</v>
      </c>
      <c r="D57" s="46">
        <v>14931</v>
      </c>
      <c r="E57" s="45">
        <f t="shared" si="6"/>
        <v>179172</v>
      </c>
      <c r="F57" s="44">
        <f t="shared" si="7"/>
        <v>0.20912526226445222</v>
      </c>
      <c r="H57" s="4"/>
    </row>
    <row r="58" spans="1:8" ht="46.5" customHeight="1" x14ac:dyDescent="0.25">
      <c r="A58" s="39">
        <f t="shared" si="8"/>
        <v>11</v>
      </c>
      <c r="B58" s="47" t="s">
        <v>34</v>
      </c>
      <c r="C58" s="22">
        <f>C57</f>
        <v>71397.399999999994</v>
      </c>
      <c r="D58" s="46">
        <v>1105.44</v>
      </c>
      <c r="E58" s="45">
        <f t="shared" si="6"/>
        <v>13265.28</v>
      </c>
      <c r="F58" s="44">
        <f t="shared" si="7"/>
        <v>1.5482916744867462E-2</v>
      </c>
      <c r="H58" s="4"/>
    </row>
    <row r="59" spans="1:8" ht="46.5" customHeight="1" x14ac:dyDescent="0.25">
      <c r="A59" s="39">
        <f t="shared" si="8"/>
        <v>12</v>
      </c>
      <c r="B59" s="47" t="s">
        <v>33</v>
      </c>
      <c r="C59" s="22">
        <f>C58</f>
        <v>71397.399999999994</v>
      </c>
      <c r="D59" s="46">
        <v>3122.7</v>
      </c>
      <c r="E59" s="45">
        <f t="shared" si="6"/>
        <v>37472.399999999994</v>
      </c>
      <c r="F59" s="44">
        <f t="shared" si="7"/>
        <v>4.3736886777389655E-2</v>
      </c>
      <c r="H59" s="4"/>
    </row>
    <row r="60" spans="1:8" ht="46.5" customHeight="1" x14ac:dyDescent="0.25">
      <c r="A60" s="39">
        <f t="shared" si="8"/>
        <v>13</v>
      </c>
      <c r="B60" s="47" t="s">
        <v>32</v>
      </c>
      <c r="C60" s="22">
        <f>C59</f>
        <v>71397.399999999994</v>
      </c>
      <c r="D60" s="46">
        <v>10000</v>
      </c>
      <c r="E60" s="45">
        <f t="shared" si="6"/>
        <v>120000</v>
      </c>
      <c r="F60" s="44">
        <f t="shared" si="7"/>
        <v>0.14006112267393492</v>
      </c>
      <c r="H60" s="4"/>
    </row>
    <row r="61" spans="1:8" ht="46.5" customHeight="1" thickBot="1" x14ac:dyDescent="0.3">
      <c r="A61" s="39">
        <f t="shared" si="8"/>
        <v>14</v>
      </c>
      <c r="B61" s="47" t="s">
        <v>31</v>
      </c>
      <c r="C61" s="22">
        <f>C60</f>
        <v>71397.399999999994</v>
      </c>
      <c r="D61" s="46">
        <v>1050</v>
      </c>
      <c r="E61" s="45">
        <f t="shared" si="6"/>
        <v>12600</v>
      </c>
      <c r="F61" s="44">
        <f t="shared" si="7"/>
        <v>1.4706417880763167E-2</v>
      </c>
      <c r="H61" s="4"/>
    </row>
    <row r="62" spans="1:8" ht="46.5" customHeight="1" thickBot="1" x14ac:dyDescent="0.3">
      <c r="A62" s="79" t="s">
        <v>30</v>
      </c>
      <c r="B62" s="80"/>
      <c r="C62" s="43">
        <f>C59</f>
        <v>71397.399999999994</v>
      </c>
      <c r="D62" s="42">
        <f>SUM(D48:D61)</f>
        <v>160359.14000000001</v>
      </c>
      <c r="E62" s="17">
        <f>SUM(E48:E61)</f>
        <v>1924309.68</v>
      </c>
      <c r="F62" s="17">
        <f>SUM(F48:G61)</f>
        <v>2.2460081179426705</v>
      </c>
      <c r="H62" s="4"/>
    </row>
    <row r="63" spans="1:8" ht="46.5" customHeight="1" x14ac:dyDescent="0.25">
      <c r="A63" s="9"/>
      <c r="B63" s="9"/>
      <c r="C63" s="41"/>
      <c r="D63" s="11"/>
      <c r="E63" s="10"/>
      <c r="F63" s="10"/>
      <c r="H63" s="4"/>
    </row>
    <row r="64" spans="1:8" ht="46.5" customHeight="1" x14ac:dyDescent="0.25">
      <c r="A64" s="12" t="s">
        <v>29</v>
      </c>
      <c r="B64" s="12" t="s">
        <v>28</v>
      </c>
      <c r="C64" s="12"/>
      <c r="D64" s="40"/>
      <c r="E64" s="12"/>
      <c r="F64" s="12"/>
      <c r="H64" s="4"/>
    </row>
    <row r="65" spans="1:10" ht="21.75" customHeight="1" x14ac:dyDescent="0.25">
      <c r="A65" s="12"/>
      <c r="B65" s="12"/>
      <c r="C65" s="12"/>
      <c r="D65" s="40"/>
      <c r="E65" s="12"/>
      <c r="F65" s="12"/>
      <c r="H65" s="4"/>
    </row>
    <row r="66" spans="1:10" ht="67.5" customHeight="1" x14ac:dyDescent="0.25">
      <c r="A66" s="14" t="s">
        <v>27</v>
      </c>
      <c r="B66" s="39" t="s">
        <v>26</v>
      </c>
      <c r="C66" s="38" t="s">
        <v>25</v>
      </c>
      <c r="D66" s="37" t="s">
        <v>24</v>
      </c>
      <c r="E66" s="36" t="s">
        <v>23</v>
      </c>
      <c r="F66" s="35" t="s">
        <v>22</v>
      </c>
      <c r="H66" s="4"/>
    </row>
    <row r="67" spans="1:10" ht="49.5" customHeight="1" x14ac:dyDescent="0.25">
      <c r="A67" s="34">
        <v>1</v>
      </c>
      <c r="B67" s="23" t="s">
        <v>21</v>
      </c>
      <c r="C67" s="22">
        <f>C62</f>
        <v>71397.399999999994</v>
      </c>
      <c r="D67" s="33">
        <v>25000</v>
      </c>
      <c r="E67" s="20">
        <f>D67*12</f>
        <v>300000</v>
      </c>
      <c r="F67" s="25">
        <f t="shared" ref="F67:F72" si="10">D67/C67</f>
        <v>0.35015280668483728</v>
      </c>
      <c r="H67" s="4"/>
    </row>
    <row r="68" spans="1:10" ht="66" customHeight="1" x14ac:dyDescent="0.25">
      <c r="A68" s="34">
        <f>A67+1</f>
        <v>2</v>
      </c>
      <c r="B68" s="23" t="s">
        <v>20</v>
      </c>
      <c r="C68" s="22">
        <f>C67</f>
        <v>71397.399999999994</v>
      </c>
      <c r="D68" s="33">
        <v>25000</v>
      </c>
      <c r="E68" s="20">
        <f>D68*12</f>
        <v>300000</v>
      </c>
      <c r="F68" s="25">
        <f t="shared" si="10"/>
        <v>0.35015280668483728</v>
      </c>
      <c r="H68" s="4"/>
    </row>
    <row r="69" spans="1:10" ht="77.25" customHeight="1" x14ac:dyDescent="0.25">
      <c r="A69" s="34">
        <f>A68+1</f>
        <v>3</v>
      </c>
      <c r="B69" s="23" t="s">
        <v>19</v>
      </c>
      <c r="C69" s="22">
        <f>C68</f>
        <v>71397.399999999994</v>
      </c>
      <c r="D69" s="33">
        <v>30000</v>
      </c>
      <c r="E69" s="20">
        <f>D69*12</f>
        <v>360000</v>
      </c>
      <c r="F69" s="25">
        <f t="shared" si="10"/>
        <v>0.42018336802180473</v>
      </c>
      <c r="H69" s="4"/>
    </row>
    <row r="70" spans="1:10" s="26" customFormat="1" ht="45" customHeight="1" x14ac:dyDescent="0.25">
      <c r="A70" s="24">
        <f>A69+1</f>
        <v>4</v>
      </c>
      <c r="B70" s="32" t="s">
        <v>18</v>
      </c>
      <c r="C70" s="31">
        <f>C69</f>
        <v>71397.399999999994</v>
      </c>
      <c r="D70" s="21">
        <f>16000+4500-15.86</f>
        <v>20484.14</v>
      </c>
      <c r="E70" s="30">
        <f>D70*12</f>
        <v>245809.68</v>
      </c>
      <c r="F70" s="29">
        <f t="shared" si="10"/>
        <v>0.28690316454100573</v>
      </c>
      <c r="G70" s="28"/>
      <c r="H70" s="28"/>
      <c r="I70" s="27"/>
      <c r="J70" s="27"/>
    </row>
    <row r="71" spans="1:10" ht="80.25" customHeight="1" x14ac:dyDescent="0.25">
      <c r="A71" s="24">
        <f>A70+1</f>
        <v>5</v>
      </c>
      <c r="B71" s="23" t="s">
        <v>17</v>
      </c>
      <c r="C71" s="22">
        <f>C34</f>
        <v>71397.399999999994</v>
      </c>
      <c r="D71" s="21">
        <f>E71/12</f>
        <v>30708.333333333332</v>
      </c>
      <c r="E71" s="20">
        <v>368500</v>
      </c>
      <c r="F71" s="25">
        <f t="shared" si="10"/>
        <v>0.43010436421120846</v>
      </c>
      <c r="H71" s="4"/>
    </row>
    <row r="72" spans="1:10" ht="73.5" customHeight="1" thickBot="1" x14ac:dyDescent="0.3">
      <c r="A72" s="24">
        <f>A71+1</f>
        <v>6</v>
      </c>
      <c r="B72" s="23" t="s">
        <v>16</v>
      </c>
      <c r="C72" s="22">
        <f>C35</f>
        <v>71397.399999999994</v>
      </c>
      <c r="D72" s="21">
        <f>E72/12</f>
        <v>29166.666666666668</v>
      </c>
      <c r="E72" s="20">
        <v>350000</v>
      </c>
      <c r="F72" s="19">
        <f t="shared" si="10"/>
        <v>0.40851160779897688</v>
      </c>
      <c r="H72" s="4"/>
    </row>
    <row r="73" spans="1:10" ht="65.25" customHeight="1" thickBot="1" x14ac:dyDescent="0.3">
      <c r="A73" s="79" t="s">
        <v>15</v>
      </c>
      <c r="B73" s="81"/>
      <c r="C73" s="81"/>
      <c r="D73" s="80"/>
      <c r="E73" s="18">
        <f>SUM(E67:E72)</f>
        <v>1924309.68</v>
      </c>
      <c r="F73" s="17">
        <f>SUM(F67:F72)</f>
        <v>2.2460081179426701</v>
      </c>
      <c r="H73" s="4"/>
      <c r="I73" s="15"/>
    </row>
    <row r="74" spans="1:10" ht="46.5" customHeight="1" x14ac:dyDescent="0.25">
      <c r="A74" s="12"/>
      <c r="B74" s="12"/>
      <c r="C74" s="10"/>
      <c r="D74" s="11"/>
      <c r="E74" s="10"/>
      <c r="F74" s="16"/>
      <c r="H74" s="4"/>
      <c r="I74" s="15"/>
    </row>
    <row r="75" spans="1:10" ht="42" customHeight="1" x14ac:dyDescent="0.25">
      <c r="A75" s="82" t="s">
        <v>14</v>
      </c>
      <c r="B75" s="82"/>
      <c r="C75" s="82"/>
      <c r="D75" s="82"/>
      <c r="E75" s="82"/>
      <c r="F75" s="82"/>
      <c r="H75" s="4"/>
      <c r="J75" s="15"/>
    </row>
    <row r="76" spans="1:10" ht="56.25" customHeight="1" x14ac:dyDescent="0.25">
      <c r="A76" s="14">
        <v>1</v>
      </c>
      <c r="B76" s="14" t="s">
        <v>13</v>
      </c>
      <c r="C76" s="87" t="s">
        <v>0</v>
      </c>
      <c r="D76" s="87"/>
      <c r="E76" s="87"/>
      <c r="F76" s="87"/>
      <c r="H76" s="4"/>
    </row>
    <row r="77" spans="1:10" ht="46.5" customHeight="1" x14ac:dyDescent="0.25">
      <c r="A77" s="14">
        <v>2</v>
      </c>
      <c r="B77" s="14" t="s">
        <v>12</v>
      </c>
      <c r="C77" s="87" t="s">
        <v>0</v>
      </c>
      <c r="D77" s="87"/>
      <c r="E77" s="87"/>
      <c r="F77" s="87"/>
      <c r="H77" s="4"/>
    </row>
    <row r="78" spans="1:10" ht="80.25" customHeight="1" x14ac:dyDescent="0.25">
      <c r="A78" s="14">
        <v>3</v>
      </c>
      <c r="B78" s="14" t="s">
        <v>11</v>
      </c>
      <c r="C78" s="87" t="s">
        <v>10</v>
      </c>
      <c r="D78" s="87"/>
      <c r="E78" s="87"/>
      <c r="F78" s="87"/>
      <c r="H78" s="4"/>
    </row>
    <row r="79" spans="1:10" ht="66.75" customHeight="1" x14ac:dyDescent="0.25">
      <c r="A79" s="14">
        <v>4</v>
      </c>
      <c r="B79" s="14" t="s">
        <v>9</v>
      </c>
      <c r="C79" s="87" t="s">
        <v>8</v>
      </c>
      <c r="D79" s="87"/>
      <c r="E79" s="87"/>
      <c r="F79" s="87"/>
      <c r="H79" s="4"/>
    </row>
    <row r="80" spans="1:10" ht="46.5" customHeight="1" x14ac:dyDescent="0.25">
      <c r="A80" s="14">
        <v>5</v>
      </c>
      <c r="B80" s="14" t="s">
        <v>7</v>
      </c>
      <c r="C80" s="87" t="s">
        <v>6</v>
      </c>
      <c r="D80" s="87"/>
      <c r="E80" s="87"/>
      <c r="F80" s="87"/>
      <c r="H80" s="4"/>
    </row>
    <row r="81" spans="1:8" ht="46.5" customHeight="1" x14ac:dyDescent="0.25">
      <c r="A81" s="14">
        <v>6</v>
      </c>
      <c r="B81" s="14" t="s">
        <v>5</v>
      </c>
      <c r="C81" s="87" t="s">
        <v>4</v>
      </c>
      <c r="D81" s="87"/>
      <c r="E81" s="87"/>
      <c r="F81" s="87"/>
      <c r="H81" s="4"/>
    </row>
    <row r="82" spans="1:8" ht="61.5" customHeight="1" x14ac:dyDescent="0.25">
      <c r="A82" s="14">
        <v>7</v>
      </c>
      <c r="B82" s="14" t="s">
        <v>3</v>
      </c>
      <c r="C82" s="87" t="s">
        <v>2</v>
      </c>
      <c r="D82" s="87"/>
      <c r="E82" s="87"/>
      <c r="F82" s="87"/>
      <c r="H82" s="4"/>
    </row>
    <row r="83" spans="1:8" ht="66" customHeight="1" x14ac:dyDescent="0.25">
      <c r="A83" s="14">
        <v>8</v>
      </c>
      <c r="B83" s="13" t="s">
        <v>1</v>
      </c>
      <c r="C83" s="87" t="s">
        <v>0</v>
      </c>
      <c r="D83" s="87"/>
      <c r="E83" s="87"/>
      <c r="F83" s="87"/>
      <c r="H83" s="4"/>
    </row>
    <row r="84" spans="1:8" ht="56.25" customHeight="1" x14ac:dyDescent="0.25">
      <c r="A84" s="12"/>
      <c r="B84" s="12"/>
      <c r="C84" s="10"/>
      <c r="D84" s="11"/>
      <c r="E84" s="10"/>
      <c r="F84" s="9"/>
      <c r="H84" s="4"/>
    </row>
    <row r="85" spans="1:8" ht="37.5" customHeight="1" x14ac:dyDescent="0.25">
      <c r="A85" s="12"/>
      <c r="B85" s="12"/>
      <c r="C85" s="10"/>
      <c r="D85" s="11"/>
      <c r="E85" s="10"/>
      <c r="F85" s="9"/>
      <c r="H85" s="4"/>
    </row>
    <row r="86" spans="1:8" ht="56.25" customHeight="1" x14ac:dyDescent="0.25">
      <c r="H86" s="4"/>
    </row>
    <row r="87" spans="1:8" ht="37.5" customHeight="1" x14ac:dyDescent="0.25">
      <c r="H87" s="4"/>
    </row>
    <row r="88" spans="1:8" ht="37.5" customHeight="1" x14ac:dyDescent="0.25">
      <c r="H88" s="4"/>
    </row>
    <row r="89" spans="1:8" ht="37.5" customHeight="1" x14ac:dyDescent="0.25">
      <c r="H89" s="4"/>
    </row>
    <row r="90" spans="1:8" ht="56.25" customHeight="1" x14ac:dyDescent="0.25"/>
    <row r="101" spans="1:20" ht="30" customHeight="1" x14ac:dyDescent="0.25">
      <c r="D101" s="8"/>
    </row>
    <row r="105" spans="1:20" s="6" customFormat="1" ht="30" customHeight="1" x14ac:dyDescent="0.25">
      <c r="A105" s="1"/>
      <c r="B105" s="1"/>
      <c r="D105" s="7"/>
      <c r="F105" s="5"/>
      <c r="G105" s="4"/>
      <c r="H105" s="3"/>
      <c r="I105" s="2"/>
      <c r="J105" s="2"/>
      <c r="K105" s="1"/>
      <c r="L105" s="1"/>
      <c r="M105" s="1"/>
      <c r="N105" s="1"/>
      <c r="O105" s="1"/>
      <c r="P105" s="1"/>
      <c r="Q105" s="1"/>
      <c r="R105" s="1"/>
      <c r="S105" s="1"/>
      <c r="T105" s="1"/>
    </row>
  </sheetData>
  <mergeCells count="18">
    <mergeCell ref="C81:F81"/>
    <mergeCell ref="C82:F82"/>
    <mergeCell ref="C83:F83"/>
    <mergeCell ref="C76:F76"/>
    <mergeCell ref="C77:F77"/>
    <mergeCell ref="C78:F78"/>
    <mergeCell ref="C79:F79"/>
    <mergeCell ref="C80:F80"/>
    <mergeCell ref="A2:F2"/>
    <mergeCell ref="A3:F3"/>
    <mergeCell ref="A5:F5"/>
    <mergeCell ref="A28:E28"/>
    <mergeCell ref="A38:E38"/>
    <mergeCell ref="A44:E44"/>
    <mergeCell ref="A45:F45"/>
    <mergeCell ref="A62:B62"/>
    <mergeCell ref="A73:D73"/>
    <mergeCell ref="A75:F75"/>
  </mergeCells>
  <pageMargins left="0.39305555555555599" right="0.196527777777778" top="0.39305555555555599" bottom="0.196527777777778" header="0.51180555555555596" footer="0.51180555555555596"/>
  <pageSetup paperSize="9" scale="33" fitToHeight="0" orientation="portrait" r:id="rId1"/>
  <headerFooter alignWithMargins="0"/>
  <rowBreaks count="1" manualBreakCount="1">
    <brk id="44" max="5" man="1"/>
  </rowBreaks>
  <colBreaks count="1" manualBreakCount="1">
    <brk id="6" max="8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Смета 2018</vt:lpstr>
      <vt:lpstr>'Смета 2018'!Область_печати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2018-04-05T08:45:21Z</dcterms:modified>
</cp:coreProperties>
</file>